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sc\Documents\Newfoundland Cost of Capital Nov 15\RFIs to Consumer Advocate Feb 16\"/>
    </mc:Choice>
  </mc:AlternateContent>
  <bookViews>
    <workbookView xWindow="0" yWindow="0" windowWidth="28800" windowHeight="12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C38" i="1"/>
  <c r="D38" i="1"/>
  <c r="E38" i="1"/>
  <c r="F38" i="1"/>
  <c r="B39" i="1"/>
  <c r="C39" i="1"/>
  <c r="D39" i="1"/>
  <c r="E39" i="1"/>
  <c r="F39" i="1"/>
  <c r="B41" i="1"/>
  <c r="C41" i="1"/>
  <c r="D41" i="1"/>
  <c r="E41" i="1"/>
  <c r="F41" i="1"/>
  <c r="F63" i="1" l="1"/>
  <c r="E63" i="1"/>
  <c r="D63" i="1"/>
  <c r="C63" i="1"/>
  <c r="F62" i="1"/>
  <c r="E62" i="1"/>
  <c r="D62" i="1"/>
  <c r="C62" i="1"/>
  <c r="B62" i="1"/>
  <c r="B63" i="1"/>
  <c r="F54" i="1"/>
  <c r="E54" i="1"/>
  <c r="D54" i="1"/>
  <c r="C54" i="1"/>
  <c r="F53" i="1"/>
  <c r="E53" i="1"/>
  <c r="D53" i="1"/>
  <c r="C53" i="1"/>
  <c r="B54" i="1"/>
  <c r="B53" i="1"/>
  <c r="F52" i="1"/>
  <c r="E52" i="1"/>
  <c r="D52" i="1"/>
  <c r="C52" i="1"/>
  <c r="B52" i="1"/>
  <c r="F51" i="1"/>
  <c r="E51" i="1"/>
  <c r="D51" i="1"/>
  <c r="C51" i="1"/>
  <c r="B51" i="1"/>
  <c r="F27" i="1"/>
  <c r="F37" i="1" s="1"/>
  <c r="E27" i="1"/>
  <c r="E37" i="1" s="1"/>
  <c r="D27" i="1"/>
  <c r="D37" i="1" s="1"/>
  <c r="C27" i="1"/>
  <c r="C37" i="1" s="1"/>
  <c r="B27" i="1"/>
  <c r="B37" i="1" s="1"/>
  <c r="F15" i="1"/>
  <c r="F16" i="1" s="1"/>
  <c r="F64" i="1" s="1"/>
  <c r="E15" i="1"/>
  <c r="E16" i="1" s="1"/>
  <c r="E64" i="1" s="1"/>
  <c r="D15" i="1"/>
  <c r="D16" i="1" s="1"/>
  <c r="D64" i="1" s="1"/>
  <c r="C15" i="1"/>
  <c r="C16" i="1" s="1"/>
  <c r="C64" i="1" s="1"/>
  <c r="B15" i="1"/>
  <c r="B16" i="1" s="1"/>
  <c r="B64" i="1" s="1"/>
  <c r="C18" i="1" l="1"/>
  <c r="C20" i="1" s="1"/>
  <c r="D18" i="1"/>
  <c r="D20" i="1" s="1"/>
  <c r="E18" i="1"/>
  <c r="E20" i="1" s="1"/>
  <c r="F18" i="1"/>
  <c r="F20" i="1" s="1"/>
  <c r="B18" i="1"/>
  <c r="B20" i="1" s="1"/>
  <c r="F47" i="1" l="1"/>
  <c r="F43" i="1"/>
  <c r="C43" i="1"/>
  <c r="C47" i="1"/>
  <c r="E47" i="1"/>
  <c r="E43" i="1"/>
  <c r="D47" i="1"/>
  <c r="D43" i="1"/>
  <c r="B47" i="1"/>
  <c r="B43" i="1"/>
</calcChain>
</file>

<file path=xl/sharedStrings.xml><?xml version="1.0" encoding="utf-8"?>
<sst xmlns="http://schemas.openxmlformats.org/spreadsheetml/2006/main" count="61" uniqueCount="54">
  <si>
    <t>Newfoundland Power</t>
  </si>
  <si>
    <t>Revenue</t>
  </si>
  <si>
    <t>Operating expenses</t>
  </si>
  <si>
    <t>Earnings Before Income Taxes</t>
  </si>
  <si>
    <t>Net Earnings</t>
  </si>
  <si>
    <t>Preference share dividends</t>
  </si>
  <si>
    <t>Net Earnings Applicable to Common Shares</t>
  </si>
  <si>
    <t>2015E</t>
  </si>
  <si>
    <t>2016E</t>
  </si>
  <si>
    <t>2017E</t>
  </si>
  <si>
    <t>Contribution</t>
  </si>
  <si>
    <t>Deferred Cost recoveries and amortization</t>
  </si>
  <si>
    <t>Employee future benefit costs</t>
  </si>
  <si>
    <t>Depreciation</t>
  </si>
  <si>
    <t>Figures taken from NP Exhibit 3 page 1</t>
  </si>
  <si>
    <t>Income taxes</t>
  </si>
  <si>
    <t>Other revenue</t>
  </si>
  <si>
    <t>Finance charges*</t>
  </si>
  <si>
    <t>Finance Charges breakdown according to Exhibit 3 page 7</t>
  </si>
  <si>
    <t>Interest on long-term debt</t>
  </si>
  <si>
    <t>Other interest</t>
  </si>
  <si>
    <t>Amortization of bond issue expenses</t>
  </si>
  <si>
    <t>Total Finance charges</t>
  </si>
  <si>
    <t>AFUDC (Interest during construction - according to Table 14 on page 25 of Grant Thornton report)</t>
  </si>
  <si>
    <t>(CFO Pre-WC) / Debt</t>
  </si>
  <si>
    <t>CFO Pre-WC (from page 4 of Exhibit 3)</t>
  </si>
  <si>
    <t>Debt (average) - page 6 of Exhibit 3</t>
  </si>
  <si>
    <t>(CFO Pre-WC + Interest) /Interest v1 Total financing charges</t>
  </si>
  <si>
    <t>(CFO Pre-WC + Interest) /Interest v2 using Interest expenses only</t>
  </si>
  <si>
    <t>(CFO Pre-WC + Interest) /Interest v3 using Interest expenses plus bond amortization expenses only</t>
  </si>
  <si>
    <t>Common Equity (average) - page 6 of Exhibit 3</t>
  </si>
  <si>
    <t>Preferred shares (average) - page 6 of Exhibit 3</t>
  </si>
  <si>
    <t>Calculate ROE using NI avail to CS and Equity figures above</t>
  </si>
  <si>
    <t>NOTES:</t>
  </si>
  <si>
    <t xml:space="preserve"> Capitalization includes Deferred Taxes as per CA-NP-028 Response Attachment A, page 23</t>
  </si>
  <si>
    <t xml:space="preserve"> CFO Pre-WC + Interest) /Interest adds interest expense to top and bottom as per CA-NP-028 Response Attachment A, page 23 - so v2 above</t>
  </si>
  <si>
    <t>Deferred Income Taxes from page 3 of Exhibit 3</t>
  </si>
  <si>
    <t>Common Share Dividends from page 2 of Exhibit 3</t>
  </si>
  <si>
    <t>Payout ratio (common shares) - calculate using NI avail to CS</t>
  </si>
  <si>
    <t>Moody's Metrics - calculated</t>
  </si>
  <si>
    <t>DBRS Metrics - calculated</t>
  </si>
  <si>
    <t>Cash flow to debt</t>
  </si>
  <si>
    <t>Debt to Capital</t>
  </si>
  <si>
    <t>EBIT to Interest</t>
  </si>
  <si>
    <t>EBIT to Interest uses "gross" interest expense</t>
  </si>
  <si>
    <t>CF to debt is CFO pre-WC</t>
  </si>
  <si>
    <t>CFO Total (from page 4 of Exhibit 3)</t>
  </si>
  <si>
    <t xml:space="preserve">(CFO pre-WC + Interest)/Interest </t>
  </si>
  <si>
    <t xml:space="preserve">CFO pre-WC/Debt </t>
  </si>
  <si>
    <t>I note there is slight discrepency from the numbers provided in page 1 of Exhibit 3 - I use the numbers from page 7, since a breakdown is provided.</t>
  </si>
  <si>
    <t>(CFO pre-WC - Dividends) /Debt</t>
  </si>
  <si>
    <t xml:space="preserve">Debt/Capitalization </t>
  </si>
  <si>
    <t>Table 13 Data and calculations</t>
  </si>
  <si>
    <t>APPENDIX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</si>
</sst>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Font="1"/>
    <xf numFmtId="0" fontId="0" fillId="0" borderId="0" xfId="0" applyAlignment="1"/>
    <xf numFmtId="164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10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13"/>
  <sheetViews>
    <sheetView tabSelected="1" workbookViewId="0">
      <selection activeCell="A2" sqref="A2"/>
    </sheetView>
  </sheetViews>
  <sheetFormatPr defaultRowHeight="14.5" x14ac:dyDescent="0.35"/>
  <cols>
    <col min="1" max="1" width="84.6328125" customWidth="1"/>
    <col min="2" max="2" width="10" customWidth="1"/>
    <col min="3" max="3" width="11.26953125" customWidth="1"/>
    <col min="4" max="4" width="10.7265625" customWidth="1"/>
    <col min="7" max="7" width="30.08984375" bestFit="1" customWidth="1"/>
    <col min="8" max="8" width="13" customWidth="1"/>
    <col min="9" max="9" width="12.7265625" customWidth="1"/>
    <col min="10" max="10" width="51.7265625" customWidth="1"/>
    <col min="11" max="11" width="13" customWidth="1"/>
    <col min="12" max="12" width="13.6328125" customWidth="1"/>
    <col min="13" max="13" width="12.36328125" customWidth="1"/>
    <col min="14" max="14" width="13.90625" customWidth="1"/>
    <col min="15" max="15" width="12.7265625" customWidth="1"/>
    <col min="16" max="16" width="13.54296875" customWidth="1"/>
    <col min="18" max="18" width="12.54296875" customWidth="1"/>
    <col min="19" max="19" width="12.36328125" customWidth="1"/>
    <col min="20" max="20" width="12.81640625" customWidth="1"/>
    <col min="21" max="21" width="12" customWidth="1"/>
    <col min="23" max="23" width="56" customWidth="1"/>
    <col min="25" max="25" width="11.54296875" customWidth="1"/>
    <col min="26" max="26" width="12.08984375" customWidth="1"/>
    <col min="27" max="27" width="12.90625" customWidth="1"/>
    <col min="35" max="35" width="55.54296875" customWidth="1"/>
    <col min="37" max="37" width="13.08984375" customWidth="1"/>
    <col min="38" max="38" width="11.6328125" customWidth="1"/>
    <col min="39" max="39" width="11.81640625" customWidth="1"/>
  </cols>
  <sheetData>
    <row r="1" spans="1:50" x14ac:dyDescent="0.35">
      <c r="A1" s="2" t="s">
        <v>53</v>
      </c>
      <c r="B1" s="2" t="s">
        <v>52</v>
      </c>
      <c r="K1" s="2"/>
      <c r="Q1" s="2"/>
      <c r="X1" s="2"/>
      <c r="AJ1" s="2"/>
    </row>
    <row r="3" spans="1:50" x14ac:dyDescent="0.35">
      <c r="B3" s="2" t="s">
        <v>14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x14ac:dyDescent="0.35">
      <c r="A4" s="1" t="s">
        <v>0</v>
      </c>
      <c r="B4" s="5">
        <v>2013</v>
      </c>
      <c r="C4" s="5">
        <v>2014</v>
      </c>
      <c r="D4" s="5" t="s">
        <v>7</v>
      </c>
      <c r="E4" s="5" t="s">
        <v>8</v>
      </c>
      <c r="F4" s="5" t="s">
        <v>9</v>
      </c>
      <c r="G4" s="5"/>
      <c r="H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x14ac:dyDescent="0.35">
      <c r="A5" s="2" t="s">
        <v>1</v>
      </c>
      <c r="B5">
        <v>586904</v>
      </c>
      <c r="C5">
        <v>619504</v>
      </c>
      <c r="D5">
        <v>639673</v>
      </c>
      <c r="E5">
        <v>661775</v>
      </c>
      <c r="F5">
        <v>665246</v>
      </c>
    </row>
    <row r="6" spans="1:50" x14ac:dyDescent="0.35">
      <c r="J6" s="2"/>
      <c r="W6" s="2"/>
      <c r="AI6" s="2"/>
    </row>
    <row r="7" spans="1:50" x14ac:dyDescent="0.35">
      <c r="A7" s="2" t="s">
        <v>10</v>
      </c>
      <c r="B7">
        <v>207062</v>
      </c>
      <c r="C7">
        <v>220700</v>
      </c>
      <c r="D7">
        <v>224133</v>
      </c>
      <c r="E7">
        <v>219250</v>
      </c>
      <c r="F7">
        <v>218302</v>
      </c>
    </row>
    <row r="8" spans="1:50" x14ac:dyDescent="0.35">
      <c r="A8" s="3" t="s">
        <v>16</v>
      </c>
      <c r="B8">
        <v>7445</v>
      </c>
      <c r="C8">
        <v>5570</v>
      </c>
      <c r="D8">
        <v>4911</v>
      </c>
      <c r="E8">
        <v>4842</v>
      </c>
      <c r="F8">
        <v>4770</v>
      </c>
    </row>
    <row r="9" spans="1:50" x14ac:dyDescent="0.35">
      <c r="A9" s="3"/>
    </row>
    <row r="10" spans="1:50" x14ac:dyDescent="0.35">
      <c r="A10" s="3" t="s">
        <v>2</v>
      </c>
      <c r="B10">
        <v>53641</v>
      </c>
      <c r="C10">
        <v>56927</v>
      </c>
      <c r="D10">
        <v>54819</v>
      </c>
      <c r="E10">
        <v>58123</v>
      </c>
      <c r="F10">
        <v>59770</v>
      </c>
    </row>
    <row r="11" spans="1:50" x14ac:dyDescent="0.35">
      <c r="A11" s="3" t="s">
        <v>12</v>
      </c>
      <c r="B11">
        <v>25624</v>
      </c>
      <c r="C11">
        <v>24244</v>
      </c>
      <c r="D11">
        <v>26393</v>
      </c>
      <c r="E11">
        <v>22176</v>
      </c>
      <c r="F11">
        <v>17892</v>
      </c>
    </row>
    <row r="12" spans="1:50" x14ac:dyDescent="0.35">
      <c r="A12" s="3" t="s">
        <v>11</v>
      </c>
      <c r="B12">
        <v>-768</v>
      </c>
      <c r="C12">
        <v>3990</v>
      </c>
      <c r="D12">
        <v>3990</v>
      </c>
    </row>
    <row r="13" spans="1:50" x14ac:dyDescent="0.35">
      <c r="A13" s="3" t="s">
        <v>13</v>
      </c>
      <c r="B13">
        <v>46964</v>
      </c>
      <c r="C13">
        <v>49288</v>
      </c>
      <c r="D13">
        <v>51941</v>
      </c>
      <c r="E13">
        <v>54634</v>
      </c>
      <c r="F13">
        <v>57640</v>
      </c>
    </row>
    <row r="14" spans="1:50" x14ac:dyDescent="0.35">
      <c r="A14" s="3" t="s">
        <v>17</v>
      </c>
      <c r="B14" s="4">
        <v>35624</v>
      </c>
      <c r="C14" s="4">
        <v>35791</v>
      </c>
      <c r="D14" s="4">
        <v>35370</v>
      </c>
      <c r="E14" s="4">
        <v>35369</v>
      </c>
      <c r="F14" s="4">
        <v>36668</v>
      </c>
      <c r="G14" s="4"/>
      <c r="H14" s="4"/>
      <c r="J14" s="3"/>
      <c r="W14" s="3"/>
      <c r="AI14" s="3"/>
    </row>
    <row r="15" spans="1:50" x14ac:dyDescent="0.35">
      <c r="B15" s="4">
        <f>SUM(B10:B14)</f>
        <v>161085</v>
      </c>
      <c r="C15" s="4">
        <f t="shared" ref="C15:F15" si="0">SUM(C10:C14)</f>
        <v>170240</v>
      </c>
      <c r="D15" s="4">
        <f t="shared" si="0"/>
        <v>172513</v>
      </c>
      <c r="E15" s="4">
        <f t="shared" si="0"/>
        <v>170302</v>
      </c>
      <c r="F15" s="4">
        <f t="shared" si="0"/>
        <v>171970</v>
      </c>
      <c r="G15" s="4"/>
      <c r="H15" s="4"/>
      <c r="J15" s="3"/>
      <c r="W15" s="3"/>
      <c r="AI15" s="3"/>
    </row>
    <row r="16" spans="1:50" x14ac:dyDescent="0.35">
      <c r="A16" s="2" t="s">
        <v>3</v>
      </c>
      <c r="B16">
        <f>B7+B8-B15</f>
        <v>53422</v>
      </c>
      <c r="C16">
        <f t="shared" ref="C16:F16" si="1">C7+C8-C15</f>
        <v>56030</v>
      </c>
      <c r="D16">
        <f t="shared" si="1"/>
        <v>56531</v>
      </c>
      <c r="E16">
        <f t="shared" si="1"/>
        <v>53790</v>
      </c>
      <c r="F16">
        <f t="shared" si="1"/>
        <v>51102</v>
      </c>
    </row>
    <row r="17" spans="1:50" x14ac:dyDescent="0.35">
      <c r="A17" t="s">
        <v>15</v>
      </c>
      <c r="B17" s="4">
        <v>14866</v>
      </c>
      <c r="C17" s="4">
        <v>16201</v>
      </c>
      <c r="D17">
        <v>16210</v>
      </c>
      <c r="E17" s="4">
        <v>15486</v>
      </c>
      <c r="F17" s="4">
        <v>14889</v>
      </c>
      <c r="G17" s="4"/>
      <c r="H17" s="4"/>
    </row>
    <row r="18" spans="1:50" x14ac:dyDescent="0.35">
      <c r="A18" s="2" t="s">
        <v>4</v>
      </c>
      <c r="B18">
        <f>B16-B17</f>
        <v>38556</v>
      </c>
      <c r="C18">
        <f t="shared" ref="C18:F18" si="2">C16-C17</f>
        <v>39829</v>
      </c>
      <c r="D18">
        <f t="shared" si="2"/>
        <v>40321</v>
      </c>
      <c r="E18">
        <f t="shared" si="2"/>
        <v>38304</v>
      </c>
      <c r="F18">
        <f t="shared" si="2"/>
        <v>36213</v>
      </c>
    </row>
    <row r="19" spans="1:50" x14ac:dyDescent="0.35">
      <c r="A19" t="s">
        <v>5</v>
      </c>
      <c r="B19">
        <v>563</v>
      </c>
      <c r="C19">
        <v>557</v>
      </c>
      <c r="D19">
        <v>552</v>
      </c>
      <c r="E19">
        <v>552</v>
      </c>
      <c r="F19">
        <v>552</v>
      </c>
    </row>
    <row r="20" spans="1:50" x14ac:dyDescent="0.35">
      <c r="A20" s="2" t="s">
        <v>6</v>
      </c>
      <c r="B20">
        <f>B18-B19</f>
        <v>37993</v>
      </c>
      <c r="C20">
        <f t="shared" ref="C20:F20" si="3">C18-C19</f>
        <v>39272</v>
      </c>
      <c r="D20">
        <f t="shared" si="3"/>
        <v>39769</v>
      </c>
      <c r="E20">
        <f t="shared" si="3"/>
        <v>37752</v>
      </c>
      <c r="F20">
        <f t="shared" si="3"/>
        <v>35661</v>
      </c>
    </row>
    <row r="21" spans="1:50" x14ac:dyDescent="0.35">
      <c r="A21" s="2"/>
    </row>
    <row r="22" spans="1:50" x14ac:dyDescent="0.35">
      <c r="A22" s="2" t="s">
        <v>18</v>
      </c>
      <c r="J22" s="3"/>
      <c r="W22" s="3"/>
      <c r="AI22" s="3"/>
    </row>
    <row r="23" spans="1:50" x14ac:dyDescent="0.35">
      <c r="A23" s="3" t="s">
        <v>19</v>
      </c>
      <c r="B23">
        <v>35123</v>
      </c>
      <c r="C23">
        <v>36327</v>
      </c>
      <c r="D23">
        <v>35027</v>
      </c>
      <c r="E23">
        <v>35439</v>
      </c>
      <c r="F23">
        <v>37091</v>
      </c>
      <c r="J23" s="3"/>
      <c r="W23" s="3"/>
      <c r="AI23" s="3"/>
    </row>
    <row r="24" spans="1:50" x14ac:dyDescent="0.35">
      <c r="A24" s="3" t="s">
        <v>20</v>
      </c>
      <c r="B24">
        <v>1075</v>
      </c>
      <c r="C24">
        <v>626</v>
      </c>
      <c r="D24">
        <v>1051</v>
      </c>
      <c r="E24">
        <v>757</v>
      </c>
      <c r="F24">
        <v>429</v>
      </c>
      <c r="J24" s="3"/>
      <c r="W24" s="3"/>
      <c r="AI24" s="3"/>
    </row>
    <row r="25" spans="1:50" x14ac:dyDescent="0.35">
      <c r="A25" s="3" t="s">
        <v>21</v>
      </c>
      <c r="B25">
        <v>302</v>
      </c>
      <c r="C25">
        <v>254</v>
      </c>
      <c r="D25">
        <v>245</v>
      </c>
      <c r="E25">
        <v>220</v>
      </c>
      <c r="F25">
        <v>213</v>
      </c>
    </row>
    <row r="26" spans="1:50" x14ac:dyDescent="0.35">
      <c r="A26" s="3" t="s">
        <v>23</v>
      </c>
      <c r="B26" s="3">
        <v>-891</v>
      </c>
      <c r="C26" s="3">
        <v>-1435</v>
      </c>
      <c r="D26" s="3">
        <v>-974</v>
      </c>
      <c r="E26" s="3">
        <v>-1071</v>
      </c>
      <c r="F26" s="3">
        <v>-1089</v>
      </c>
      <c r="G26" s="3"/>
      <c r="H26" s="3"/>
    </row>
    <row r="27" spans="1:50" x14ac:dyDescent="0.35">
      <c r="A27" s="2" t="s">
        <v>22</v>
      </c>
      <c r="B27">
        <f>SUM(B23:B26)</f>
        <v>35609</v>
      </c>
      <c r="C27">
        <f t="shared" ref="C27:F27" si="4">SUM(C23:C26)</f>
        <v>35772</v>
      </c>
      <c r="D27">
        <f t="shared" si="4"/>
        <v>35349</v>
      </c>
      <c r="E27">
        <f t="shared" si="4"/>
        <v>35345</v>
      </c>
      <c r="F27">
        <f t="shared" si="4"/>
        <v>36644</v>
      </c>
    </row>
    <row r="28" spans="1:50" x14ac:dyDescent="0.35">
      <c r="A28" s="2" t="s">
        <v>49</v>
      </c>
    </row>
    <row r="29" spans="1:50" x14ac:dyDescent="0.35">
      <c r="J29" s="2"/>
    </row>
    <row r="30" spans="1:50" x14ac:dyDescent="0.35">
      <c r="A30" s="2"/>
      <c r="K30" s="6"/>
      <c r="L30" s="6"/>
      <c r="M30" s="6"/>
      <c r="N30" s="6"/>
      <c r="O30" s="6"/>
      <c r="Q30" s="6"/>
      <c r="R30" s="6"/>
      <c r="S30" s="6"/>
      <c r="T30" s="6"/>
      <c r="U30" s="6"/>
      <c r="V30" s="6"/>
      <c r="X30" s="2"/>
      <c r="AJ30" s="2"/>
    </row>
    <row r="31" spans="1:50" x14ac:dyDescent="0.35">
      <c r="A31" s="2" t="s">
        <v>25</v>
      </c>
      <c r="B31">
        <v>94538</v>
      </c>
      <c r="C31">
        <v>97908</v>
      </c>
      <c r="D31">
        <v>100108</v>
      </c>
      <c r="E31">
        <v>104797</v>
      </c>
      <c r="F31">
        <v>104486</v>
      </c>
      <c r="J31" s="2"/>
      <c r="K31" s="5"/>
      <c r="L31" s="5"/>
      <c r="M31" s="5"/>
      <c r="N31" s="5"/>
      <c r="O31" s="5"/>
      <c r="Q31" s="5"/>
      <c r="R31" s="5"/>
      <c r="S31" s="5"/>
      <c r="T31" s="5"/>
      <c r="U31" s="5"/>
      <c r="V31" s="5"/>
      <c r="W31" s="2"/>
      <c r="AI31" s="2"/>
    </row>
    <row r="32" spans="1:50" x14ac:dyDescent="0.35">
      <c r="A32" s="2" t="s">
        <v>46</v>
      </c>
      <c r="B32">
        <v>90784</v>
      </c>
      <c r="C32">
        <v>102600</v>
      </c>
      <c r="D32">
        <v>99678</v>
      </c>
      <c r="E32">
        <v>105894</v>
      </c>
      <c r="F32">
        <v>105365</v>
      </c>
      <c r="K32" s="7"/>
      <c r="L32" s="7"/>
      <c r="M32" s="7"/>
      <c r="N32" s="7"/>
      <c r="O32" s="7"/>
      <c r="Q32" s="7"/>
      <c r="R32" s="7"/>
      <c r="S32" s="7"/>
      <c r="T32" s="7"/>
      <c r="U32" s="7"/>
      <c r="V32" s="7"/>
      <c r="X32" s="7"/>
      <c r="Y32" s="7"/>
      <c r="Z32" s="7"/>
      <c r="AA32" s="7"/>
      <c r="AB32" s="7"/>
      <c r="AD32" s="7"/>
      <c r="AE32" s="7"/>
      <c r="AF32" s="7"/>
      <c r="AG32" s="7"/>
      <c r="AH32" s="7"/>
      <c r="AJ32" s="7"/>
      <c r="AK32" s="7"/>
      <c r="AL32" s="7"/>
      <c r="AM32" s="7"/>
      <c r="AN32" s="7"/>
      <c r="AO32" s="7"/>
      <c r="AP32" s="7"/>
      <c r="AR32" s="7"/>
      <c r="AS32" s="7"/>
      <c r="AT32" s="7"/>
      <c r="AU32" s="7"/>
      <c r="AV32" s="7"/>
      <c r="AW32" s="7"/>
      <c r="AX32" s="7"/>
    </row>
    <row r="33" spans="1:50" x14ac:dyDescent="0.35">
      <c r="A33" s="2" t="s">
        <v>26</v>
      </c>
      <c r="B33">
        <v>504185</v>
      </c>
      <c r="C33">
        <v>532234</v>
      </c>
      <c r="D33">
        <v>555979</v>
      </c>
      <c r="E33">
        <v>575703</v>
      </c>
      <c r="F33">
        <v>599493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7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J33" s="7"/>
      <c r="AK33" s="7"/>
      <c r="AL33" s="7"/>
      <c r="AM33" s="7"/>
      <c r="AN33" s="7"/>
      <c r="AO33" s="7"/>
      <c r="AP33" s="7"/>
      <c r="AR33" s="7"/>
      <c r="AS33" s="7"/>
      <c r="AT33" s="7"/>
      <c r="AU33" s="7"/>
      <c r="AV33" s="7"/>
      <c r="AW33" s="7"/>
      <c r="AX33" s="7"/>
    </row>
    <row r="34" spans="1:50" x14ac:dyDescent="0.35">
      <c r="A34" s="2" t="s">
        <v>30</v>
      </c>
      <c r="B34">
        <v>414578</v>
      </c>
      <c r="C34">
        <v>429174</v>
      </c>
      <c r="D34">
        <v>451079</v>
      </c>
      <c r="E34">
        <v>474060</v>
      </c>
      <c r="F34">
        <v>493739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7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J34" s="7"/>
      <c r="AK34" s="7"/>
      <c r="AL34" s="7"/>
      <c r="AM34" s="7"/>
      <c r="AN34" s="7"/>
      <c r="AO34" s="7"/>
      <c r="AP34" s="7"/>
      <c r="AR34" s="7"/>
      <c r="AS34" s="7"/>
      <c r="AT34" s="7"/>
      <c r="AU34" s="7"/>
      <c r="AV34" s="7"/>
      <c r="AW34" s="7"/>
      <c r="AX34" s="7"/>
    </row>
    <row r="35" spans="1:50" x14ac:dyDescent="0.35">
      <c r="A35" s="2" t="s">
        <v>31</v>
      </c>
      <c r="B35">
        <v>9031</v>
      </c>
      <c r="C35">
        <v>8965</v>
      </c>
      <c r="D35">
        <v>8948</v>
      </c>
      <c r="E35">
        <v>8948</v>
      </c>
      <c r="F35">
        <v>8948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7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J35" s="7"/>
      <c r="AK35" s="7"/>
      <c r="AL35" s="7"/>
      <c r="AM35" s="7"/>
      <c r="AN35" s="7"/>
      <c r="AO35" s="7"/>
      <c r="AP35" s="7"/>
      <c r="AR35" s="7"/>
      <c r="AS35" s="7"/>
      <c r="AT35" s="7"/>
      <c r="AU35" s="7"/>
      <c r="AV35" s="7"/>
      <c r="AW35" s="7"/>
      <c r="AX35" s="7"/>
    </row>
    <row r="36" spans="1:50" x14ac:dyDescent="0.35">
      <c r="M36" s="7"/>
      <c r="N36" s="7"/>
      <c r="O36" s="7"/>
      <c r="S36" s="7"/>
      <c r="T36" s="7"/>
      <c r="U36" s="7"/>
      <c r="V36" s="7"/>
      <c r="Z36" s="7"/>
      <c r="AA36" s="7"/>
      <c r="AB36" s="7"/>
      <c r="AF36" s="7"/>
      <c r="AG36" s="7"/>
      <c r="AH36" s="7"/>
      <c r="AL36" s="7"/>
      <c r="AM36" s="7"/>
      <c r="AN36" s="7"/>
      <c r="AO36" s="7"/>
      <c r="AP36" s="7"/>
      <c r="AT36" s="7"/>
      <c r="AU36" s="7"/>
      <c r="AV36" s="7"/>
      <c r="AW36" s="7"/>
      <c r="AX36" s="7"/>
    </row>
    <row r="37" spans="1:50" x14ac:dyDescent="0.35">
      <c r="A37" t="s">
        <v>27</v>
      </c>
      <c r="B37" s="7">
        <f>(B31+B$27)/B$27</f>
        <v>3.6548906175405094</v>
      </c>
      <c r="C37" s="7">
        <f t="shared" ref="C37:F37" si="5">(C31+C$27)/C$27</f>
        <v>3.7370010063737</v>
      </c>
      <c r="D37" s="7">
        <f t="shared" si="5"/>
        <v>3.8319895895216272</v>
      </c>
      <c r="E37" s="7">
        <f t="shared" si="5"/>
        <v>3.9649738293959542</v>
      </c>
      <c r="F37" s="7">
        <f t="shared" si="5"/>
        <v>3.8513808536186005</v>
      </c>
      <c r="AI37" s="2"/>
    </row>
    <row r="38" spans="1:50" x14ac:dyDescent="0.35">
      <c r="A38" t="s">
        <v>28</v>
      </c>
      <c r="B38" s="7">
        <f>(B$31+B$23+B$24)/(B$23+B$24)</f>
        <v>3.6116912536604233</v>
      </c>
      <c r="C38" s="7">
        <f>(C$31+C$23+C$24)/(C$23+C$24)</f>
        <v>3.6495277785294835</v>
      </c>
      <c r="D38" s="7">
        <f>(D$31+D$23+D$24)/(D$23+D$24)</f>
        <v>3.7747657852430843</v>
      </c>
      <c r="E38" s="7">
        <f>(E$31+E$23+E$24)/(E$23+E$24)</f>
        <v>3.8952646701292961</v>
      </c>
      <c r="F38" s="7">
        <f>(F$31+F$23+F$24)/(F$23+F$24)</f>
        <v>3.7848081023454156</v>
      </c>
      <c r="K38" s="6"/>
      <c r="L38" s="6"/>
      <c r="M38" s="6"/>
      <c r="N38" s="6"/>
      <c r="O38" s="6"/>
      <c r="Q38" s="6"/>
      <c r="R38" s="6"/>
      <c r="S38" s="6"/>
      <c r="T38" s="6"/>
      <c r="U38" s="6"/>
      <c r="X38" s="6"/>
      <c r="Y38" s="6"/>
      <c r="Z38" s="6"/>
      <c r="AA38" s="6"/>
      <c r="AB38" s="6"/>
      <c r="AD38" s="6"/>
      <c r="AE38" s="6"/>
      <c r="AF38" s="6"/>
      <c r="AG38" s="6"/>
      <c r="AH38" s="6"/>
      <c r="AL38" s="5"/>
      <c r="AM38" s="5"/>
      <c r="AN38" s="5"/>
      <c r="AT38" s="5"/>
      <c r="AU38" s="5"/>
      <c r="AV38" s="5"/>
    </row>
    <row r="39" spans="1:50" x14ac:dyDescent="0.35">
      <c r="A39" t="s">
        <v>29</v>
      </c>
      <c r="B39" s="7">
        <f>(B$31+B$23+B$24+B$25)/(B$23+B$24+B$25)</f>
        <v>3.5900821917808221</v>
      </c>
      <c r="C39" s="7">
        <f>(C$31+C$23+C$24+C$25)/(C$23+C$24+C$25)</f>
        <v>3.6314403203698227</v>
      </c>
      <c r="D39" s="7">
        <f>(D$31+D$23+D$24+D$25)/(D$23+D$24+D$25)</f>
        <v>3.7560498857473226</v>
      </c>
      <c r="E39" s="7">
        <f>(E$31+E$23+E$24+E$25)/(E$23+E$24+E$25)</f>
        <v>3.8777735061511422</v>
      </c>
      <c r="F39" s="7">
        <f>(F$31+F$23+F$24+F$25)/(F$23+F$24+F$25)</f>
        <v>3.7690880661489943</v>
      </c>
      <c r="J39" s="2"/>
      <c r="K39" s="5"/>
      <c r="L39" s="5"/>
      <c r="M39" s="5"/>
      <c r="N39" s="5"/>
      <c r="O39" s="5"/>
      <c r="Q39" s="5"/>
      <c r="R39" s="5"/>
      <c r="S39" s="5"/>
      <c r="T39" s="5"/>
      <c r="U39" s="5"/>
      <c r="W39" s="2"/>
      <c r="X39" s="5"/>
      <c r="Y39" s="5"/>
      <c r="Z39" s="5"/>
      <c r="AA39" s="5"/>
      <c r="AB39" s="5"/>
      <c r="AD39" s="5"/>
      <c r="AE39" s="5"/>
      <c r="AF39" s="5"/>
      <c r="AG39" s="5"/>
      <c r="AH39" s="5"/>
      <c r="AL39" s="7"/>
      <c r="AM39" s="7"/>
      <c r="AN39" s="7"/>
      <c r="AT39" s="7"/>
      <c r="AU39" s="7"/>
      <c r="AV39" s="7"/>
    </row>
    <row r="40" spans="1:50" x14ac:dyDescent="0.35">
      <c r="B40" s="7"/>
      <c r="C40" s="7"/>
      <c r="D40" s="7"/>
      <c r="E40" s="7"/>
      <c r="F40" s="7"/>
      <c r="K40" s="12"/>
      <c r="L40" s="12"/>
      <c r="M40" s="12"/>
      <c r="N40" s="12"/>
      <c r="O40" s="12"/>
      <c r="P40" s="6"/>
      <c r="Q40" s="12"/>
      <c r="R40" s="12"/>
      <c r="S40" s="12"/>
      <c r="T40" s="12"/>
      <c r="U40" s="12"/>
      <c r="X40" s="12"/>
      <c r="Y40" s="12"/>
      <c r="Z40" s="12"/>
      <c r="AA40" s="12"/>
      <c r="AB40" s="12"/>
      <c r="AC40" s="6"/>
      <c r="AD40" s="12"/>
      <c r="AE40" s="12"/>
      <c r="AF40" s="12"/>
      <c r="AG40" s="12"/>
      <c r="AH40" s="12"/>
      <c r="AL40" s="7"/>
      <c r="AM40" s="7"/>
      <c r="AN40" s="7"/>
      <c r="AT40" s="7"/>
      <c r="AU40" s="7"/>
      <c r="AV40" s="7"/>
    </row>
    <row r="41" spans="1:50" x14ac:dyDescent="0.35">
      <c r="A41" t="s">
        <v>24</v>
      </c>
      <c r="B41" s="6">
        <f>B31/B33</f>
        <v>0.18750657000902446</v>
      </c>
      <c r="C41" s="6">
        <f t="shared" ref="C41:F41" si="6">C31/C33</f>
        <v>0.18395668070810958</v>
      </c>
      <c r="D41" s="6">
        <f t="shared" si="6"/>
        <v>0.18005716043231848</v>
      </c>
      <c r="E41" s="6">
        <f t="shared" si="6"/>
        <v>0.18203309692671396</v>
      </c>
      <c r="F41" s="6">
        <f t="shared" si="6"/>
        <v>0.17429060889785203</v>
      </c>
      <c r="K41" s="13"/>
      <c r="L41" s="13"/>
      <c r="M41" s="13"/>
      <c r="N41" s="13"/>
      <c r="O41" s="13"/>
      <c r="P41" s="6"/>
      <c r="Q41" s="13"/>
      <c r="R41" s="13"/>
      <c r="S41" s="13"/>
      <c r="T41" s="13"/>
      <c r="U41" s="13"/>
      <c r="X41" s="13"/>
      <c r="Y41" s="13"/>
      <c r="Z41" s="13"/>
      <c r="AA41" s="13"/>
      <c r="AB41" s="13"/>
      <c r="AC41" s="6"/>
      <c r="AD41" s="13"/>
      <c r="AE41" s="13"/>
      <c r="AF41" s="13"/>
      <c r="AG41" s="13"/>
      <c r="AH41" s="13"/>
      <c r="AL41" s="7"/>
      <c r="AM41" s="7"/>
      <c r="AN41" s="7"/>
      <c r="AT41" s="7"/>
      <c r="AU41" s="7"/>
      <c r="AV41" s="7"/>
    </row>
    <row r="42" spans="1:50" x14ac:dyDescent="0.35">
      <c r="B42" s="6"/>
      <c r="C42" s="6"/>
      <c r="D42" s="6"/>
      <c r="E42" s="6"/>
      <c r="F42" s="6"/>
      <c r="K42" s="9"/>
      <c r="L42" s="9"/>
      <c r="M42" s="9"/>
      <c r="N42" s="9"/>
      <c r="O42" s="9"/>
      <c r="Q42" s="9"/>
      <c r="R42" s="9"/>
      <c r="S42" s="9"/>
      <c r="T42" s="9"/>
      <c r="U42" s="9"/>
      <c r="X42" s="9"/>
      <c r="Y42" s="9"/>
      <c r="Z42" s="9"/>
      <c r="AA42" s="9"/>
      <c r="AB42" s="9"/>
      <c r="AD42" s="9"/>
      <c r="AE42" s="9"/>
      <c r="AF42" s="9"/>
      <c r="AG42" s="9"/>
      <c r="AH42" s="9"/>
      <c r="AL42" s="7"/>
      <c r="AM42" s="7"/>
      <c r="AN42" s="7"/>
      <c r="AT42" s="7"/>
      <c r="AU42" s="7"/>
      <c r="AV42" s="7"/>
    </row>
    <row r="43" spans="1:50" x14ac:dyDescent="0.35">
      <c r="A43" t="s">
        <v>32</v>
      </c>
      <c r="B43" s="6">
        <f>B20/B34</f>
        <v>9.1642585954874595E-2</v>
      </c>
      <c r="C43" s="6">
        <f>C20/C34</f>
        <v>9.1506009217706574E-2</v>
      </c>
      <c r="D43" s="6">
        <f>D20/D34</f>
        <v>8.8164157497910567E-2</v>
      </c>
      <c r="E43" s="6">
        <f>E20/E34</f>
        <v>7.9635489178584984E-2</v>
      </c>
      <c r="F43" s="6">
        <f>F20/F34</f>
        <v>7.222641922149152E-2</v>
      </c>
      <c r="K43" s="7"/>
      <c r="L43" s="7"/>
      <c r="M43" s="7"/>
      <c r="N43" s="7"/>
      <c r="O43" s="7"/>
      <c r="Q43" s="7"/>
      <c r="R43" s="7"/>
      <c r="S43" s="7"/>
      <c r="T43" s="7"/>
      <c r="U43" s="7"/>
      <c r="X43" s="7"/>
      <c r="Y43" s="7"/>
      <c r="Z43" s="7"/>
      <c r="AA43" s="7"/>
      <c r="AB43" s="7"/>
      <c r="AD43" s="7"/>
      <c r="AE43" s="7"/>
      <c r="AF43" s="7"/>
      <c r="AG43" s="7"/>
      <c r="AH43" s="7"/>
    </row>
    <row r="44" spans="1:50" x14ac:dyDescent="0.35">
      <c r="V44" s="6"/>
      <c r="AJ44" s="6"/>
      <c r="AK44" s="6"/>
      <c r="AL44" s="6"/>
      <c r="AM44" s="6"/>
      <c r="AN44" s="6"/>
      <c r="AO44" s="6"/>
      <c r="AP44" s="6"/>
      <c r="AR44" s="6"/>
      <c r="AS44" s="6"/>
      <c r="AT44" s="6"/>
      <c r="AU44" s="6"/>
      <c r="AV44" s="6"/>
      <c r="AW44" s="6"/>
      <c r="AX44" s="6"/>
    </row>
    <row r="45" spans="1:50" x14ac:dyDescent="0.35">
      <c r="A45" t="s">
        <v>36</v>
      </c>
      <c r="B45">
        <v>4732</v>
      </c>
      <c r="C45">
        <v>6111</v>
      </c>
      <c r="D45">
        <v>4984</v>
      </c>
      <c r="E45">
        <v>4984</v>
      </c>
      <c r="F45">
        <v>4984</v>
      </c>
      <c r="V45" s="5"/>
      <c r="AI45" s="2"/>
      <c r="AJ45" s="5"/>
      <c r="AK45" s="5"/>
      <c r="AL45" s="5"/>
      <c r="AM45" s="5"/>
      <c r="AN45" s="5"/>
      <c r="AO45" s="5"/>
      <c r="AP45" s="5"/>
      <c r="AR45" s="5"/>
      <c r="AS45" s="5"/>
      <c r="AT45" s="5"/>
      <c r="AU45" s="5"/>
      <c r="AV45" s="5"/>
      <c r="AW45" s="5"/>
      <c r="AX45" s="5"/>
    </row>
    <row r="46" spans="1:50" x14ac:dyDescent="0.35">
      <c r="A46" t="s">
        <v>37</v>
      </c>
      <c r="B46">
        <v>22705</v>
      </c>
      <c r="C46">
        <v>23117</v>
      </c>
      <c r="D46">
        <v>9504</v>
      </c>
      <c r="E46">
        <v>18576</v>
      </c>
      <c r="F46">
        <v>11559</v>
      </c>
      <c r="J46" s="2"/>
      <c r="L46" s="5"/>
      <c r="R46" s="5"/>
      <c r="V46" s="11"/>
      <c r="W46" s="2"/>
      <c r="Y46" s="5"/>
      <c r="AE46" s="5"/>
      <c r="AJ46" s="11"/>
      <c r="AK46" s="11"/>
      <c r="AL46" s="11"/>
      <c r="AM46" s="11"/>
      <c r="AN46" s="11"/>
      <c r="AO46" s="11"/>
      <c r="AP46" s="11"/>
      <c r="AR46" s="11"/>
      <c r="AS46" s="11"/>
      <c r="AT46" s="11"/>
      <c r="AU46" s="11"/>
      <c r="AV46" s="11"/>
      <c r="AW46" s="11"/>
      <c r="AX46" s="11"/>
    </row>
    <row r="47" spans="1:50" x14ac:dyDescent="0.35">
      <c r="A47" t="s">
        <v>38</v>
      </c>
      <c r="B47" s="7">
        <f>B46/B20</f>
        <v>0.59761008606848631</v>
      </c>
      <c r="C47" s="7">
        <f>C46/C20</f>
        <v>0.58863821552250972</v>
      </c>
      <c r="D47" s="7">
        <f>D46/D20</f>
        <v>0.2389801101360356</v>
      </c>
      <c r="E47" s="7">
        <f>E46/E20</f>
        <v>0.49205340114431023</v>
      </c>
      <c r="F47" s="7">
        <f>F46/F20</f>
        <v>0.32413561033061328</v>
      </c>
      <c r="L47" s="10"/>
      <c r="M47" s="10"/>
      <c r="N47" s="10"/>
      <c r="R47" s="10"/>
      <c r="S47" s="10"/>
      <c r="T47" s="10"/>
      <c r="V47" s="9"/>
      <c r="Y47" s="10"/>
      <c r="Z47" s="10"/>
      <c r="AA47" s="10"/>
      <c r="AE47" s="10"/>
      <c r="AF47" s="10"/>
      <c r="AG47" s="10"/>
      <c r="AJ47" s="9"/>
      <c r="AK47" s="9"/>
      <c r="AL47" s="9"/>
      <c r="AM47" s="9"/>
      <c r="AN47" s="9"/>
      <c r="AO47" s="9"/>
      <c r="AP47" s="9"/>
      <c r="AR47" s="9"/>
      <c r="AS47" s="9"/>
      <c r="AT47" s="9"/>
      <c r="AU47" s="9"/>
      <c r="AV47" s="9"/>
      <c r="AW47" s="9"/>
      <c r="AX47" s="9"/>
    </row>
    <row r="48" spans="1:50" x14ac:dyDescent="0.35">
      <c r="L48" s="10"/>
      <c r="M48" s="10"/>
      <c r="N48" s="10"/>
      <c r="R48" s="10"/>
      <c r="S48" s="10"/>
      <c r="T48" s="10"/>
      <c r="V48" s="9"/>
      <c r="Y48" s="10"/>
      <c r="Z48" s="10"/>
      <c r="AA48" s="10"/>
      <c r="AE48" s="10"/>
      <c r="AF48" s="10"/>
      <c r="AG48" s="10"/>
      <c r="AJ48" s="9"/>
      <c r="AK48" s="9"/>
      <c r="AL48" s="9"/>
      <c r="AM48" s="9"/>
      <c r="AN48" s="9"/>
      <c r="AO48" s="9"/>
      <c r="AP48" s="9"/>
      <c r="AR48" s="9"/>
      <c r="AS48" s="9"/>
      <c r="AT48" s="9"/>
      <c r="AU48" s="9"/>
      <c r="AV48" s="9"/>
      <c r="AW48" s="9"/>
      <c r="AX48" s="9"/>
    </row>
    <row r="49" spans="1:50" x14ac:dyDescent="0.35">
      <c r="L49" s="10"/>
      <c r="M49" s="10"/>
      <c r="N49" s="10"/>
      <c r="R49" s="10"/>
      <c r="S49" s="10"/>
      <c r="T49" s="10"/>
      <c r="Y49" s="10"/>
      <c r="Z49" s="10"/>
      <c r="AA49" s="10"/>
      <c r="AE49" s="10"/>
      <c r="AF49" s="10"/>
      <c r="AG49" s="10"/>
      <c r="AJ49" s="7"/>
      <c r="AK49" s="7"/>
      <c r="AL49" s="7"/>
      <c r="AM49" s="7"/>
      <c r="AN49" s="7"/>
      <c r="AR49" s="7"/>
      <c r="AS49" s="7"/>
      <c r="AT49" s="7"/>
      <c r="AU49" s="7"/>
      <c r="AV49" s="7"/>
    </row>
    <row r="50" spans="1:50" x14ac:dyDescent="0.35">
      <c r="A50" s="2" t="s">
        <v>39</v>
      </c>
      <c r="B50" s="5">
        <v>2013</v>
      </c>
      <c r="C50" s="5">
        <v>2014</v>
      </c>
      <c r="D50" s="5" t="s">
        <v>7</v>
      </c>
      <c r="E50" s="5" t="s">
        <v>8</v>
      </c>
      <c r="F50" s="5" t="s">
        <v>9</v>
      </c>
    </row>
    <row r="51" spans="1:50" x14ac:dyDescent="0.35">
      <c r="A51" t="s">
        <v>47</v>
      </c>
      <c r="B51" s="7">
        <f>B38</f>
        <v>3.6116912536604233</v>
      </c>
      <c r="C51" s="7">
        <f>C38</f>
        <v>3.6495277785294835</v>
      </c>
      <c r="D51" s="7">
        <f>D38</f>
        <v>3.7747657852430843</v>
      </c>
      <c r="E51" s="7">
        <f>E38</f>
        <v>3.8952646701292961</v>
      </c>
      <c r="F51" s="7">
        <f>F38</f>
        <v>3.7848081023454156</v>
      </c>
      <c r="J51" s="2"/>
      <c r="K51" s="7"/>
      <c r="Q51" s="7"/>
      <c r="W51" s="2"/>
      <c r="X51" s="7"/>
      <c r="AD51" s="7"/>
    </row>
    <row r="52" spans="1:50" x14ac:dyDescent="0.35">
      <c r="A52" t="s">
        <v>48</v>
      </c>
      <c r="B52" s="6">
        <f>B41</f>
        <v>0.18750657000902446</v>
      </c>
      <c r="C52" s="6">
        <f>C41</f>
        <v>0.18395668070810958</v>
      </c>
      <c r="D52" s="6">
        <f>D41</f>
        <v>0.18005716043231848</v>
      </c>
      <c r="E52" s="6">
        <f>E41</f>
        <v>0.18203309692671396</v>
      </c>
      <c r="F52" s="6">
        <f>F41</f>
        <v>0.17429060889785203</v>
      </c>
      <c r="AI52" s="2"/>
      <c r="AK52" s="5"/>
      <c r="AS52" s="5"/>
    </row>
    <row r="53" spans="1:50" x14ac:dyDescent="0.35">
      <c r="A53" t="s">
        <v>50</v>
      </c>
      <c r="B53" s="6">
        <f>(B31-B19-B46)/B33</f>
        <v>0.14135684322222994</v>
      </c>
      <c r="C53" s="6">
        <f>(C31-C19-C46)/C33</f>
        <v>0.13947624541085313</v>
      </c>
      <c r="D53" s="6">
        <f>(D31-D19-D46)/D33</f>
        <v>0.16197014635444865</v>
      </c>
      <c r="E53" s="6">
        <f>(E31-E19-E46)/E33</f>
        <v>0.14880763171287972</v>
      </c>
      <c r="F53" s="6">
        <f>(F31-F19-F46)/F33</f>
        <v>0.15408853814806844</v>
      </c>
      <c r="AK53" s="10"/>
      <c r="AL53" s="10"/>
      <c r="AM53" s="10"/>
      <c r="AS53" s="10"/>
      <c r="AT53" s="10"/>
      <c r="AU53" s="10"/>
    </row>
    <row r="54" spans="1:50" x14ac:dyDescent="0.35">
      <c r="A54" t="s">
        <v>51</v>
      </c>
      <c r="B54" s="6">
        <f>B33/(B33+B34+B35+B45)</f>
        <v>0.54066589028080714</v>
      </c>
      <c r="C54" s="6">
        <f>C33/(C33+C34+C35+C45)</f>
        <v>0.54505142941410201</v>
      </c>
      <c r="D54" s="6">
        <f>D33/(D33+D34+D35+D45)</f>
        <v>0.54454891820683848</v>
      </c>
      <c r="E54" s="6">
        <f>E33/(E33+E34+E35+E45)</f>
        <v>0.54122939376418988</v>
      </c>
      <c r="F54" s="6">
        <f>F33/(F33+F34+F35+F45)</f>
        <v>0.5414672081100903</v>
      </c>
      <c r="AK54" s="10"/>
      <c r="AL54" s="10"/>
      <c r="AM54" s="10"/>
      <c r="AS54" s="10"/>
      <c r="AT54" s="10"/>
      <c r="AU54" s="10"/>
    </row>
    <row r="55" spans="1:50" x14ac:dyDescent="0.35">
      <c r="A55" t="s">
        <v>33</v>
      </c>
      <c r="AK55" s="10"/>
      <c r="AL55" s="10"/>
      <c r="AM55" s="10"/>
      <c r="AS55" s="10"/>
      <c r="AT55" s="10"/>
      <c r="AU55" s="10"/>
    </row>
    <row r="56" spans="1:50" x14ac:dyDescent="0.35">
      <c r="A56" t="s">
        <v>34</v>
      </c>
    </row>
    <row r="57" spans="1:50" x14ac:dyDescent="0.35">
      <c r="A57" t="s">
        <v>35</v>
      </c>
      <c r="V57" s="2"/>
      <c r="AI57" s="2"/>
      <c r="AJ57" s="7"/>
      <c r="AO57" s="2"/>
      <c r="AR57" s="7"/>
      <c r="AW57" s="3"/>
      <c r="AX57" s="2"/>
    </row>
    <row r="58" spans="1:50" x14ac:dyDescent="0.35">
      <c r="L58" s="5"/>
      <c r="V58" s="2"/>
      <c r="AO58" s="2"/>
      <c r="AW58" s="3"/>
      <c r="AX58" s="2"/>
    </row>
    <row r="59" spans="1:50" x14ac:dyDescent="0.35">
      <c r="L59" s="8"/>
      <c r="V59" s="2"/>
      <c r="AO59" s="2"/>
      <c r="AW59" s="3"/>
      <c r="AX59" s="2"/>
    </row>
    <row r="60" spans="1:50" x14ac:dyDescent="0.35">
      <c r="L60" s="8"/>
      <c r="V60" s="2"/>
      <c r="AO60" s="2"/>
      <c r="AW60" s="3"/>
      <c r="AX60" s="2"/>
    </row>
    <row r="61" spans="1:50" x14ac:dyDescent="0.35">
      <c r="A61" s="2" t="s">
        <v>40</v>
      </c>
      <c r="B61" s="5">
        <v>2013</v>
      </c>
      <c r="C61" s="5">
        <v>2014</v>
      </c>
      <c r="D61" s="5" t="s">
        <v>7</v>
      </c>
      <c r="E61" s="5" t="s">
        <v>8</v>
      </c>
      <c r="F61" s="5" t="s">
        <v>9</v>
      </c>
      <c r="L61" s="8"/>
    </row>
    <row r="62" spans="1:50" x14ac:dyDescent="0.35">
      <c r="A62" t="s">
        <v>41</v>
      </c>
      <c r="B62" s="6">
        <f>B31/B33</f>
        <v>0.18750657000902446</v>
      </c>
      <c r="C62" s="6">
        <f t="shared" ref="C62:F62" si="7">C31/C33</f>
        <v>0.18395668070810958</v>
      </c>
      <c r="D62" s="6">
        <f t="shared" si="7"/>
        <v>0.18005716043231848</v>
      </c>
      <c r="E62" s="6">
        <f t="shared" si="7"/>
        <v>0.18203309692671396</v>
      </c>
      <c r="F62" s="6">
        <f t="shared" si="7"/>
        <v>0.17429060889785203</v>
      </c>
      <c r="G62" s="6"/>
      <c r="H62" s="6"/>
    </row>
    <row r="63" spans="1:50" x14ac:dyDescent="0.35">
      <c r="A63" t="s">
        <v>42</v>
      </c>
      <c r="B63" s="6">
        <f>B33/(B33+B34+B35)</f>
        <v>0.54342343235675161</v>
      </c>
      <c r="C63" s="6">
        <f t="shared" ref="C63:F63" si="8">C33/(C33+C34+C35)</f>
        <v>0.5484839334977375</v>
      </c>
      <c r="D63" s="6">
        <f t="shared" si="8"/>
        <v>0.54722019358153395</v>
      </c>
      <c r="E63" s="6">
        <f t="shared" si="8"/>
        <v>0.54377729144214049</v>
      </c>
      <c r="F63" s="6">
        <f t="shared" si="8"/>
        <v>0.54391569435119491</v>
      </c>
    </row>
    <row r="64" spans="1:50" x14ac:dyDescent="0.35">
      <c r="A64" t="s">
        <v>43</v>
      </c>
      <c r="B64" s="7">
        <f>(B$16+B$23+B$24)/(B$23+B$24)</f>
        <v>2.4758273937786619</v>
      </c>
      <c r="C64" s="7">
        <f t="shared" ref="C64:F64" si="9">(C$16+C$23+C$24)/(C$23+C$24)</f>
        <v>2.5162503720942819</v>
      </c>
      <c r="D64" s="7">
        <f t="shared" si="9"/>
        <v>2.5669105826265315</v>
      </c>
      <c r="E64" s="7">
        <f t="shared" si="9"/>
        <v>2.4860758094817106</v>
      </c>
      <c r="F64" s="7">
        <f t="shared" si="9"/>
        <v>2.3619936034115137</v>
      </c>
    </row>
    <row r="65" spans="1:6" x14ac:dyDescent="0.35">
      <c r="B65" s="7"/>
      <c r="C65" s="7"/>
      <c r="D65" s="7"/>
      <c r="E65" s="7"/>
      <c r="F65" s="7"/>
    </row>
    <row r="66" spans="1:6" x14ac:dyDescent="0.35">
      <c r="A66" t="s">
        <v>33</v>
      </c>
      <c r="B66" s="7"/>
      <c r="C66" s="7"/>
      <c r="D66" s="7"/>
      <c r="E66" s="7"/>
      <c r="F66" s="7"/>
    </row>
    <row r="67" spans="1:6" x14ac:dyDescent="0.35">
      <c r="A67" t="s">
        <v>44</v>
      </c>
    </row>
    <row r="68" spans="1:6" x14ac:dyDescent="0.35">
      <c r="A68" t="s">
        <v>45</v>
      </c>
    </row>
    <row r="71" spans="1:6" x14ac:dyDescent="0.35">
      <c r="B71" s="4"/>
      <c r="C71" s="4"/>
      <c r="D71" s="4"/>
    </row>
    <row r="76" spans="1:6" x14ac:dyDescent="0.35">
      <c r="A76" s="2"/>
      <c r="B76" s="5"/>
      <c r="C76" s="5"/>
      <c r="D76" s="5"/>
      <c r="E76" s="5"/>
      <c r="F76" s="5"/>
    </row>
    <row r="77" spans="1:6" x14ac:dyDescent="0.35">
      <c r="B77" s="7"/>
      <c r="C77" s="7"/>
      <c r="D77" s="7"/>
      <c r="E77" s="7"/>
      <c r="F77" s="7"/>
    </row>
    <row r="78" spans="1:6" x14ac:dyDescent="0.35">
      <c r="B78" s="7"/>
      <c r="C78" s="7"/>
      <c r="D78" s="7"/>
      <c r="E78" s="7"/>
      <c r="F78" s="7"/>
    </row>
    <row r="79" spans="1:6" x14ac:dyDescent="0.35">
      <c r="B79" s="7"/>
      <c r="C79" s="7"/>
      <c r="D79" s="7"/>
      <c r="E79" s="7"/>
      <c r="F79" s="7"/>
    </row>
    <row r="80" spans="1:6" x14ac:dyDescent="0.35">
      <c r="B80" s="7"/>
      <c r="C80" s="7"/>
      <c r="D80" s="7"/>
      <c r="E80" s="7"/>
      <c r="F80" s="7"/>
    </row>
    <row r="81" spans="1:7" x14ac:dyDescent="0.35">
      <c r="B81" s="7"/>
      <c r="C81" s="7"/>
      <c r="D81" s="7"/>
      <c r="E81" s="7"/>
      <c r="F81" s="7"/>
    </row>
    <row r="82" spans="1:7" x14ac:dyDescent="0.35">
      <c r="B82" s="7"/>
      <c r="C82" s="7"/>
      <c r="D82" s="7"/>
      <c r="E82" s="7"/>
      <c r="F82" s="7"/>
    </row>
    <row r="83" spans="1:7" x14ac:dyDescent="0.35">
      <c r="B83" s="7"/>
      <c r="C83" s="7"/>
      <c r="D83" s="7"/>
      <c r="E83" s="7"/>
      <c r="F83" s="7"/>
    </row>
    <row r="84" spans="1:7" x14ac:dyDescent="0.35">
      <c r="B84" s="7"/>
      <c r="C84" s="7"/>
      <c r="D84" s="7"/>
      <c r="E84" s="7"/>
      <c r="F84" s="7"/>
    </row>
    <row r="85" spans="1:7" x14ac:dyDescent="0.35">
      <c r="B85" s="7"/>
      <c r="C85" s="7"/>
      <c r="D85" s="7"/>
      <c r="E85" s="7"/>
      <c r="F85" s="7"/>
    </row>
    <row r="87" spans="1:7" x14ac:dyDescent="0.35">
      <c r="A87" s="2"/>
    </row>
    <row r="89" spans="1:7" x14ac:dyDescent="0.35">
      <c r="G89" s="5"/>
    </row>
    <row r="90" spans="1:7" x14ac:dyDescent="0.35">
      <c r="G90" s="8"/>
    </row>
    <row r="91" spans="1:7" x14ac:dyDescent="0.35">
      <c r="G91" s="8"/>
    </row>
    <row r="92" spans="1:7" x14ac:dyDescent="0.35">
      <c r="G92" s="8"/>
    </row>
    <row r="107" spans="8:12" x14ac:dyDescent="0.35">
      <c r="H107" s="7"/>
      <c r="I107" s="7"/>
    </row>
    <row r="108" spans="8:12" x14ac:dyDescent="0.35">
      <c r="H108" s="7"/>
      <c r="I108" s="7"/>
    </row>
    <row r="112" spans="8:12" x14ac:dyDescent="0.35">
      <c r="J112" s="7"/>
      <c r="K112" s="7"/>
      <c r="L112" s="7"/>
    </row>
    <row r="113" spans="10:12" x14ac:dyDescent="0.35">
      <c r="J113" s="7"/>
      <c r="K113" s="7"/>
      <c r="L113" s="7"/>
    </row>
  </sheetData>
  <pageMargins left="0.7" right="0.7" top="0.75" bottom="0.75" header="0.3" footer="0.3"/>
  <pageSetup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School of Business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2016-02-05T00:18:14Z</cp:lastPrinted>
  <dcterms:created xsi:type="dcterms:W3CDTF">2016-02-03T21:40:36Z</dcterms:created>
  <dcterms:modified xsi:type="dcterms:W3CDTF">2016-03-04T16:17:14Z</dcterms:modified>
</cp:coreProperties>
</file>